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Υπολογισμοί" sheetId="1" r:id="rId1"/>
    <sheet name="Οδηγίες" sheetId="2" r:id="rId2"/>
  </sheets>
  <definedNames/>
  <calcPr fullCalcOnLoad="1"/>
</workbook>
</file>

<file path=xl/sharedStrings.xml><?xml version="1.0" encoding="utf-8"?>
<sst xmlns="http://schemas.openxmlformats.org/spreadsheetml/2006/main" count="121" uniqueCount="113">
  <si>
    <t>m</t>
  </si>
  <si>
    <t>g</t>
  </si>
  <si>
    <t>sec</t>
  </si>
  <si>
    <t>m/s</t>
  </si>
  <si>
    <t>PGA      =</t>
  </si>
  <si>
    <t>Α Π Ο Τ Ε Λ Ε Σ Μ Α Τ Α</t>
  </si>
  <si>
    <r>
      <t>ΙΔΙΟΠΕΡΙΟΔΟΣ  Τ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</si>
  <si>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r>
      <t xml:space="preserve">(i) του </t>
    </r>
    <r>
      <rPr>
        <b/>
        <sz val="10"/>
        <rFont val="Arial"/>
        <family val="2"/>
      </rPr>
      <t>σχήματος</t>
    </r>
    <r>
      <rPr>
        <sz val="10"/>
        <rFont val="Arial"/>
        <family val="0"/>
      </rPr>
      <t xml:space="preserve"> της κοιλάδας"</t>
    </r>
  </si>
  <si>
    <t>(α)</t>
  </si>
  <si>
    <t>(β)</t>
  </si>
  <si>
    <t>(γ)</t>
  </si>
  <si>
    <t>(δ)</t>
  </si>
  <si>
    <t>χρησιμοποιήστε τα κάτωθι σχήματα:</t>
  </si>
  <si>
    <r>
      <t>(ii) του λόγου μήκους προς ύψους του φράγματος (</t>
    </r>
    <r>
      <rPr>
        <b/>
        <sz val="10"/>
        <rFont val="Arial"/>
        <family val="2"/>
      </rPr>
      <t>L/H</t>
    </r>
    <r>
      <rPr>
        <sz val="10"/>
        <rFont val="Arial"/>
        <family val="0"/>
      </rPr>
      <t>)</t>
    </r>
  </si>
  <si>
    <r>
      <t>Ελεύθερο Πεδίο</t>
    </r>
    <r>
      <rPr>
        <sz val="10"/>
        <rFont val="Arial"/>
        <family val="0"/>
      </rPr>
      <t xml:space="preserve"> :</t>
    </r>
  </si>
  <si>
    <r>
      <t>Στέψη Φράγματος</t>
    </r>
    <r>
      <rPr>
        <sz val="10"/>
        <rFont val="Arial"/>
        <family val="0"/>
      </rPr>
      <t xml:space="preserve"> :</t>
    </r>
  </si>
  <si>
    <t xml:space="preserve">     ΣΕΙΣΜΙΚΗ ΔΙΕΓΕΡΣΗ ΑΝΑΔΥΟΜΕΝΟΥ ΥΠΟΒΑΘΡΟΥ</t>
  </si>
  <si>
    <t xml:space="preserve">     ΕΔΑΦΟΣ ΘΕΜΕΛΙΩΣΗΣ</t>
  </si>
  <si>
    <t xml:space="preserve">     ΧΑΡΑΚΤΗΡΙΣΤΙΚΑ ΦΡΑΓΜΑΤΟΣ</t>
  </si>
  <si>
    <t>(ε)</t>
  </si>
  <si>
    <t>(στ)</t>
  </si>
  <si>
    <t xml:space="preserve">Δ. </t>
  </si>
  <si>
    <t>Σ Υ Ν Τ Ε Λ Ε Σ Τ Ε Σ</t>
  </si>
  <si>
    <t>(ζ)</t>
  </si>
  <si>
    <t xml:space="preserve">       ΜΕΓΙΣΤΕΣ</t>
  </si>
  <si>
    <t>Επιφ. Ολίσθησης</t>
  </si>
  <si>
    <t>Αδιάστατο Βάθος</t>
  </si>
  <si>
    <t>Σεισμ. Συντελεστή</t>
  </si>
  <si>
    <t>Προμελέτη</t>
  </si>
  <si>
    <r>
      <t>Φάση Μελέτης</t>
    </r>
    <r>
      <rPr>
        <sz val="10"/>
        <rFont val="Arial"/>
        <family val="0"/>
      </rPr>
      <t>:</t>
    </r>
  </si>
  <si>
    <t>(η)</t>
  </si>
  <si>
    <r>
      <t>Φράγμα</t>
    </r>
    <r>
      <rPr>
        <sz val="10"/>
        <rFont val="Arial"/>
        <family val="0"/>
      </rPr>
      <t>:</t>
    </r>
  </si>
  <si>
    <t>Διατομή:</t>
  </si>
  <si>
    <t>Α-Α</t>
  </si>
  <si>
    <t xml:space="preserve">              A.      Δ Ε Δ Ο Μ Ε Ν Α</t>
  </si>
  <si>
    <t xml:space="preserve">             B.     Π Α Ρ Α Δ Ο Χ Ε Σ</t>
  </si>
  <si>
    <r>
      <t>Σεισμός Σχεδιασμού</t>
    </r>
    <r>
      <rPr>
        <sz val="10"/>
        <rFont val="Arial"/>
        <family val="0"/>
      </rPr>
      <t>:</t>
    </r>
  </si>
  <si>
    <r>
      <t xml:space="preserve">Πριν την εκτύπωση των αποτελεσμάτων (γίνεται σε μορφή σελίδας Α4 με διαμόρφωση  </t>
    </r>
    <r>
      <rPr>
        <i/>
        <sz val="10"/>
        <rFont val="Arial"/>
        <family val="2"/>
      </rPr>
      <t>landscape</t>
    </r>
    <r>
      <rPr>
        <sz val="10"/>
        <rFont val="Arial"/>
        <family val="0"/>
      </rPr>
      <t xml:space="preserve"> ) να έχετε εισάγει τα αναγκαία στοιχεία </t>
    </r>
  </si>
  <si>
    <t>στο άνω μέρος της σελίδας</t>
  </si>
  <si>
    <t>Τυπικό</t>
  </si>
  <si>
    <r>
      <t>(1)</t>
    </r>
    <r>
      <rPr>
        <sz val="10"/>
        <rFont val="Arial"/>
        <family val="0"/>
      </rPr>
      <t xml:space="preserve"> ΥΨΟΣ , H                                           =</t>
    </r>
  </si>
  <si>
    <t xml:space="preserve">    Σ Ε Ι Σ Μ Ι Κ Ο Ι</t>
  </si>
  <si>
    <t xml:space="preserve">     Ε Ν Δ Ι Α Μ Ε Σ Α</t>
  </si>
  <si>
    <t xml:space="preserve">        Θέση</t>
  </si>
  <si>
    <t>ΜΕΓΙΣΤΗ Τιμή</t>
  </si>
  <si>
    <r>
      <t>Λόγος (Τ</t>
    </r>
    <r>
      <rPr>
        <vertAlign val="subscript"/>
        <sz val="10"/>
        <rFont val="Arial"/>
        <family val="2"/>
      </rPr>
      <t>οe</t>
    </r>
    <r>
      <rPr>
        <sz val="10"/>
        <rFont val="Arial"/>
        <family val="0"/>
      </rPr>
      <t>)</t>
    </r>
    <r>
      <rPr>
        <vertAlign val="subscript"/>
        <sz val="10"/>
        <rFont val="Arial"/>
        <family val="2"/>
      </rPr>
      <t>3D</t>
    </r>
    <r>
      <rPr>
        <sz val="10"/>
        <rFont val="Arial"/>
        <family val="0"/>
      </rPr>
      <t xml:space="preserve"> / (T</t>
    </r>
    <r>
      <rPr>
        <vertAlign val="subscript"/>
        <sz val="10"/>
        <rFont val="Arial"/>
        <family val="2"/>
      </rPr>
      <t>oe</t>
    </r>
    <r>
      <rPr>
        <sz val="10"/>
        <rFont val="Arial"/>
        <family val="0"/>
      </rPr>
      <t xml:space="preserve">)                 = </t>
    </r>
  </si>
  <si>
    <r>
      <t>Ελαστ. Ιδιοπερίοδος  Τ</t>
    </r>
    <r>
      <rPr>
        <vertAlign val="subscript"/>
        <sz val="10"/>
        <rFont val="Arial"/>
        <family val="2"/>
      </rPr>
      <t>οe</t>
    </r>
    <r>
      <rPr>
        <sz val="10"/>
        <rFont val="Arial"/>
        <family val="0"/>
      </rPr>
      <t xml:space="preserve">          =</t>
    </r>
  </si>
  <si>
    <r>
      <t>Μη-γραμμική Ιδιοπερίοδος Τ</t>
    </r>
    <r>
      <rPr>
        <vertAlign val="subscript"/>
        <sz val="10"/>
        <rFont val="Arial"/>
        <family val="2"/>
      </rPr>
      <t>ο</t>
    </r>
    <r>
      <rPr>
        <sz val="10"/>
        <rFont val="Arial"/>
        <family val="0"/>
      </rPr>
      <t xml:space="preserve"> =</t>
    </r>
  </si>
  <si>
    <r>
      <t>Μέσο μήκος διατμ. κύματος λ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</si>
  <si>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t>Παρατηρήσεις</t>
  </si>
  <si>
    <r>
      <t xml:space="preserve">      Συντελεστής θέσης 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</si>
  <si>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r>
      <t xml:space="preserve">      Τελικώς, η τιμή της V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(m/s) =</t>
    </r>
  </si>
  <si>
    <t xml:space="preserve">            =</t>
  </si>
  <si>
    <t xml:space="preserve">     ΣΗΜΑΝΤΙΚΟΤΗΤΑ 3ης ΔΙΑΣΤΑΣΗΣ ΦΡΑΓΜΑΤΟΣ</t>
  </si>
  <si>
    <r>
      <t>(2)</t>
    </r>
    <r>
      <rPr>
        <sz val="10"/>
        <rFont val="Arial"/>
        <family val="0"/>
      </rPr>
      <t xml:space="preserve"> TAXΥΤ. ΔΙΑΤΜΗΤΙΚΩΝ ΚΥΜΑΤΩΝ, V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 </t>
    </r>
  </si>
  <si>
    <r>
      <t xml:space="preserve">(4) </t>
    </r>
    <r>
      <rPr>
        <sz val="10"/>
        <rFont val="Arial"/>
        <family val="0"/>
      </rPr>
      <t>ΔΕΣΠΟΖΟΥΣΑ ΠΕΡΙΟΔΟΣ ,  Τ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         =</t>
    </r>
  </si>
  <si>
    <r>
      <t>(5)</t>
    </r>
    <r>
      <rPr>
        <sz val="10"/>
        <rFont val="Arial"/>
        <family val="0"/>
      </rPr>
      <t xml:space="preserve"> ΠΑΧΟΣ ΕΔΑΦΙΚΗΣ ΣΤΡΩΣΗΣ    ,   Η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 =</t>
    </r>
  </si>
  <si>
    <r>
      <t>(6)</t>
    </r>
    <r>
      <rPr>
        <sz val="10"/>
        <rFont val="Arial"/>
        <family val="0"/>
      </rPr>
      <t xml:space="preserve"> TAXΥΤ. ΔΙΑΤΜΗΤΙΚΩΝ ΚΥΜΑΤΩΝ, V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</t>
    </r>
  </si>
  <si>
    <r>
      <t>(7)</t>
    </r>
    <r>
      <rPr>
        <sz val="10"/>
        <rFont val="Arial"/>
        <family val="0"/>
      </rPr>
      <t xml:space="preserve">  Συμφωνείτε (Ναι= 1/Όχι= 0);</t>
    </r>
  </si>
  <si>
    <r>
      <t>(8)</t>
    </r>
    <r>
      <rPr>
        <sz val="10"/>
        <rFont val="Arial"/>
        <family val="0"/>
      </rPr>
      <t xml:space="preserve"> Λόγος (Τ</t>
    </r>
    <r>
      <rPr>
        <vertAlign val="subscript"/>
        <sz val="10"/>
        <rFont val="Arial"/>
        <family val="2"/>
      </rPr>
      <t>ο</t>
    </r>
    <r>
      <rPr>
        <sz val="10"/>
        <rFont val="Arial"/>
        <family val="0"/>
      </rPr>
      <t>)</t>
    </r>
    <r>
      <rPr>
        <vertAlign val="subscript"/>
        <sz val="10"/>
        <rFont val="Arial"/>
        <family val="2"/>
      </rPr>
      <t>3D</t>
    </r>
    <r>
      <rPr>
        <sz val="10"/>
        <rFont val="Arial"/>
        <family val="0"/>
      </rPr>
      <t>/(T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)  [</t>
    </r>
    <r>
      <rPr>
        <b/>
        <sz val="10"/>
        <rFont val="Symbol"/>
        <family val="1"/>
      </rPr>
      <t>£</t>
    </r>
    <r>
      <rPr>
        <b/>
        <sz val="10"/>
        <rFont val="Arial"/>
        <family val="0"/>
      </rPr>
      <t>1</t>
    </r>
    <r>
      <rPr>
        <sz val="10"/>
        <rFont val="Arial"/>
        <family val="0"/>
      </rPr>
      <t>]       =</t>
    </r>
  </si>
  <si>
    <r>
      <t xml:space="preserve">      Συντελεστής βαθμίδων C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</si>
  <si>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 xml:space="preserve">    (Επιτρεπόμενη) ΜΕΤΑΤΟΠΙΣΗ ΠΡΑΝΟΥΣ δ</t>
    </r>
    <r>
      <rPr>
        <b/>
        <vertAlign val="subscript"/>
        <sz val="10"/>
        <rFont val="Arial"/>
        <family val="2"/>
      </rPr>
      <t>επ</t>
    </r>
    <r>
      <rPr>
        <b/>
        <sz val="10"/>
        <rFont val="Arial"/>
        <family val="2"/>
      </rPr>
      <t xml:space="preserve"> (cm)</t>
    </r>
  </si>
  <si>
    <r>
      <t>(9)</t>
    </r>
    <r>
      <rPr>
        <sz val="10"/>
        <rFont val="Arial"/>
        <family val="0"/>
      </rPr>
      <t xml:space="preserve">                              δ</t>
    </r>
    <r>
      <rPr>
        <vertAlign val="subscript"/>
        <sz val="10"/>
        <rFont val="Arial"/>
        <family val="2"/>
      </rPr>
      <t>επ</t>
    </r>
    <r>
      <rPr>
        <sz val="10"/>
        <rFont val="Arial"/>
        <family val="0"/>
      </rPr>
      <t xml:space="preserve"> (cm) =</t>
    </r>
  </si>
  <si>
    <t xml:space="preserve">   Γ.   Χ Α Ρ Α Κ Τ Η Ρ Ι Σ Τ Ι Κ Α   Ε Π Ι Φ.  Ο Λ Ι Σ Θ Η Σ Η Σ</t>
  </si>
  <si>
    <t>(10)     Μέγιστο βάθος      z (m) =</t>
  </si>
  <si>
    <t>(11)     (Οριζόντιο) Εύρος w (m) =</t>
  </si>
  <si>
    <t>(12)     Πάχος                     t (m) =</t>
  </si>
  <si>
    <r>
      <t>(13)</t>
    </r>
    <r>
      <rPr>
        <sz val="10"/>
        <rFont val="Arial"/>
        <family val="2"/>
      </rPr>
      <t xml:space="preserve"> Επιλέξτε (Ναι= 1, Οχι= 0):</t>
    </r>
  </si>
  <si>
    <r>
      <t xml:space="preserve">(14) </t>
    </r>
    <r>
      <rPr>
        <sz val="10"/>
        <rFont val="Arial"/>
        <family val="2"/>
      </rPr>
      <t>Επιλέξτε (Ναι= 1, Οχι= 0):</t>
    </r>
  </si>
  <si>
    <r>
      <t>z/λ</t>
    </r>
    <r>
      <rPr>
        <b/>
        <vertAlign val="subscript"/>
        <sz val="10"/>
        <rFont val="Arial"/>
        <family val="2"/>
      </rPr>
      <t>d</t>
    </r>
  </si>
  <si>
    <t>Επιπλ. Συντελεστές</t>
  </si>
  <si>
    <r>
      <t>C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</si>
  <si>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</si>
  <si>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t xml:space="preserve">          ΧΑΡΑΚΤΗΡΙΣΤΙΚΑ ΕΠΙΦΑΝΕΙΑΣ ΟΛΙΣΘΗΣΗΣ</t>
  </si>
  <si>
    <t xml:space="preserve">          ΧΑΡΑΚΤΗΡΙΣΤΙΚΑ ΤΑΛΑΝΤΩΣΗΣ ΦΡΑΓΜΑΤΟΣ</t>
  </si>
  <si>
    <t xml:space="preserve"> ΧΑΡΑΚΤΗΡΙΣΤΙΚΑ ΤΑΛΑΝΤΩΣΗΣ ΕΔΑΦΟΥΣ ΘΕΜΕΛΙΩΣΗΣ</t>
  </si>
  <si>
    <t xml:space="preserve">           ΧΑΡΑΚΤΗΡΙΣΤΙΚΕΣ ΤΙΜΕΣ ΕΠΙΤΑΧΥΝΣΕΩΝ (g)</t>
  </si>
  <si>
    <r>
      <t xml:space="preserve">Εισάγετε τιμές στα </t>
    </r>
    <r>
      <rPr>
        <b/>
        <sz val="10"/>
        <rFont val="Arial"/>
        <family val="2"/>
      </rPr>
      <t>δεδομένα</t>
    </r>
    <r>
      <rPr>
        <sz val="10"/>
        <rFont val="Arial"/>
        <family val="0"/>
      </rPr>
      <t xml:space="preserve"> 1 έως 6 του </t>
    </r>
    <r>
      <rPr>
        <u val="single"/>
        <sz val="10"/>
        <rFont val="Arial"/>
        <family val="2"/>
      </rPr>
      <t>Πίνακα Α</t>
    </r>
    <r>
      <rPr>
        <sz val="10"/>
        <rFont val="Arial"/>
        <family val="0"/>
      </rPr>
      <t xml:space="preserve">                                (στα χρωματισμένα κελιά)</t>
    </r>
  </si>
  <si>
    <r>
      <t xml:space="preserve">Αποδεχτείτε ή/και επιλέξτε τις </t>
    </r>
    <r>
      <rPr>
        <b/>
        <sz val="10"/>
        <rFont val="Arial"/>
        <family val="2"/>
      </rPr>
      <t>παραδοχές</t>
    </r>
    <r>
      <rPr>
        <sz val="10"/>
        <rFont val="Arial"/>
        <family val="0"/>
      </rPr>
      <t xml:space="preserve"> 7 έως 9 του </t>
    </r>
    <r>
      <rPr>
        <u val="single"/>
        <sz val="10"/>
        <rFont val="Arial"/>
        <family val="2"/>
      </rPr>
      <t>Πίνακα Β</t>
    </r>
    <r>
      <rPr>
        <sz val="10"/>
        <rFont val="Arial"/>
        <family val="0"/>
      </rPr>
      <t xml:space="preserve">             (στα χρωματισμένα κελιά)</t>
    </r>
  </si>
  <si>
    <t xml:space="preserve">Ε. </t>
  </si>
  <si>
    <r>
      <t xml:space="preserve">Φροντίστε όπως υπάρχει η λέξη     Δεκτό     δίπλα σε κάθε εισαχθείσα τιμή των </t>
    </r>
    <r>
      <rPr>
        <b/>
        <sz val="10"/>
        <rFont val="Arial"/>
        <family val="2"/>
      </rPr>
      <t>παραδοχών</t>
    </r>
    <r>
      <rPr>
        <sz val="10"/>
        <rFont val="Arial"/>
        <family val="0"/>
      </rPr>
      <t xml:space="preserve"> 7 έως 9 του </t>
    </r>
    <r>
      <rPr>
        <u val="single"/>
        <sz val="10"/>
        <rFont val="Arial"/>
        <family val="2"/>
      </rPr>
      <t>Πίνακα Β</t>
    </r>
    <r>
      <rPr>
        <sz val="10"/>
        <rFont val="Arial"/>
        <family val="0"/>
      </rPr>
      <t xml:space="preserve"> και των </t>
    </r>
    <r>
      <rPr>
        <b/>
        <sz val="10"/>
        <rFont val="Arial"/>
        <family val="2"/>
      </rPr>
      <t>τιμών</t>
    </r>
    <r>
      <rPr>
        <sz val="10"/>
        <rFont val="Arial"/>
        <family val="0"/>
      </rPr>
      <t xml:space="preserve"> 10 έως 14</t>
    </r>
  </si>
  <si>
    <r>
      <t xml:space="preserve">του </t>
    </r>
    <r>
      <rPr>
        <u val="single"/>
        <sz val="10"/>
        <rFont val="Arial"/>
        <family val="2"/>
      </rPr>
      <t>Πίνακα Γ</t>
    </r>
    <r>
      <rPr>
        <sz val="10"/>
        <rFont val="Arial"/>
        <family val="0"/>
      </rPr>
      <t>, εισάγοντας αποδεκτές τιμές των μεγεθών</t>
    </r>
  </si>
  <si>
    <r>
      <t xml:space="preserve">Στον </t>
    </r>
    <r>
      <rPr>
        <u val="single"/>
        <sz val="10"/>
        <rFont val="Arial"/>
        <family val="2"/>
      </rPr>
      <t>Πίνακα Δ</t>
    </r>
    <r>
      <rPr>
        <sz val="10"/>
        <rFont val="Arial"/>
        <family val="0"/>
      </rPr>
      <t xml:space="preserve"> δίνονται </t>
    </r>
    <r>
      <rPr>
        <b/>
        <sz val="10"/>
        <rFont val="Arial"/>
        <family val="2"/>
      </rPr>
      <t>ενδιάμεσα αποτελέσματα</t>
    </r>
    <r>
      <rPr>
        <sz val="10"/>
        <rFont val="Arial"/>
        <family val="0"/>
      </rPr>
      <t xml:space="preserve"> (π.χ. μη-γραμμική ιδιοπερίοδος ταλάντωσης Τ</t>
    </r>
    <r>
      <rPr>
        <vertAlign val="subscript"/>
        <sz val="10"/>
        <rFont val="Arial"/>
        <family val="2"/>
      </rPr>
      <t>ο</t>
    </r>
    <r>
      <rPr>
        <sz val="10"/>
        <rFont val="Arial"/>
        <family val="0"/>
      </rPr>
      <t>) για τη σεισμική απόκριση του φράγματος</t>
    </r>
  </si>
  <si>
    <t xml:space="preserve"> και της επιφάνειας ολίσθησης</t>
  </si>
  <si>
    <t>έλεγχος</t>
  </si>
  <si>
    <t>Σημειώσεις:</t>
  </si>
  <si>
    <t>SSE</t>
  </si>
  <si>
    <r>
      <t xml:space="preserve">(3) </t>
    </r>
    <r>
      <rPr>
        <sz val="10"/>
        <rFont val="Arial"/>
        <family val="0"/>
      </rPr>
      <t>ΜΕΓΙΣΤΗ ΕΠΙΤΑΧΥΝΣΗ ,   PGArock    =</t>
    </r>
  </si>
  <si>
    <r>
      <t>PGA</t>
    </r>
    <r>
      <rPr>
        <vertAlign val="subscript"/>
        <sz val="10"/>
        <rFont val="Arial"/>
        <family val="2"/>
      </rPr>
      <t>crest</t>
    </r>
    <r>
      <rPr>
        <sz val="10"/>
        <rFont val="Arial"/>
        <family val="0"/>
      </rPr>
      <t xml:space="preserve"> =</t>
    </r>
  </si>
  <si>
    <r>
      <t>Τελική Ελαστ. Ιδιοπερίοδος  Τ</t>
    </r>
    <r>
      <rPr>
        <vertAlign val="subscript"/>
        <sz val="10"/>
        <rFont val="Arial"/>
        <family val="2"/>
      </rPr>
      <t>οe</t>
    </r>
    <r>
      <rPr>
        <sz val="10"/>
        <rFont val="Arial"/>
        <family val="0"/>
      </rPr>
      <t xml:space="preserve"> =</t>
    </r>
  </si>
  <si>
    <r>
      <t>v</t>
    </r>
    <r>
      <rPr>
        <vertAlign val="subscript"/>
        <sz val="10"/>
        <rFont val="Arial"/>
        <family val="2"/>
      </rPr>
      <t>hmax</t>
    </r>
    <r>
      <rPr>
        <sz val="10"/>
        <rFont val="Arial"/>
        <family val="0"/>
      </rPr>
      <t xml:space="preserve"> (m/s) =</t>
    </r>
  </si>
  <si>
    <r>
      <t>k</t>
    </r>
    <r>
      <rPr>
        <b/>
        <vertAlign val="subscript"/>
        <sz val="10"/>
        <rFont val="Arial"/>
        <family val="2"/>
      </rPr>
      <t>hmax</t>
    </r>
  </si>
  <si>
    <t xml:space="preserve">  Επιφάνεια: σε ανάντη πρανές προς πληρωμένο ταμιευτήρα</t>
  </si>
  <si>
    <t xml:space="preserve"> Επιφάνεια: συμπαρασύρει ογκώδη βαθμίδα</t>
  </si>
  <si>
    <r>
      <t xml:space="preserve">       V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 </t>
    </r>
  </si>
  <si>
    <r>
      <t>108.3H(m)</t>
    </r>
    <r>
      <rPr>
        <vertAlign val="superscript"/>
        <sz val="10"/>
        <rFont val="Arial"/>
        <family val="2"/>
      </rPr>
      <t>0.25</t>
    </r>
  </si>
  <si>
    <t xml:space="preserve">   Ένταση Κίνησης</t>
  </si>
  <si>
    <r>
      <rPr>
        <b/>
        <sz val="10"/>
        <rFont val="Arial"/>
        <family val="2"/>
      </rPr>
      <t>q</t>
    </r>
    <r>
      <rPr>
        <b/>
        <sz val="8"/>
        <rFont val="Arial"/>
        <family val="2"/>
      </rPr>
      <t>AVE</t>
    </r>
    <r>
      <rPr>
        <sz val="10"/>
        <rFont val="Arial"/>
        <family val="2"/>
      </rPr>
      <t>=</t>
    </r>
  </si>
  <si>
    <r>
      <t>q</t>
    </r>
    <r>
      <rPr>
        <b/>
        <sz val="8"/>
        <rFont val="Arial"/>
        <family val="2"/>
      </rPr>
      <t>UB</t>
    </r>
    <r>
      <rPr>
        <b/>
        <sz val="10"/>
        <rFont val="Arial"/>
        <family val="2"/>
      </rPr>
      <t>=</t>
    </r>
  </si>
  <si>
    <r>
      <t xml:space="preserve">      ΧΡΗΣΗ ΑΠΛΟΥΣΤΕΥΤΙΚΗΣ ΣΧΕΣΗΣ ΓΙΑ V</t>
    </r>
    <r>
      <rPr>
        <b/>
        <vertAlign val="subscript"/>
        <sz val="10"/>
        <rFont val="Arial"/>
        <family val="2"/>
      </rPr>
      <t xml:space="preserve">s </t>
    </r>
    <r>
      <rPr>
        <b/>
        <sz val="10"/>
        <rFont val="Arial"/>
        <family val="2"/>
      </rPr>
      <t>ΦΡΑΓΜΑΤΟΣ</t>
    </r>
  </si>
  <si>
    <r>
      <t xml:space="preserve"> k</t>
    </r>
    <r>
      <rPr>
        <vertAlign val="subscript"/>
        <sz val="10"/>
        <rFont val="Arial"/>
        <family val="2"/>
      </rPr>
      <t>hmax</t>
    </r>
    <r>
      <rPr>
        <sz val="10"/>
        <rFont val="Arial"/>
        <family val="2"/>
      </rPr>
      <t>/g</t>
    </r>
    <r>
      <rPr>
        <sz val="10"/>
        <rFont val="Arial"/>
        <family val="0"/>
      </rPr>
      <t xml:space="preserve"> =</t>
    </r>
  </si>
  <si>
    <t xml:space="preserve">       Π =</t>
  </si>
  <si>
    <t>Συντελεστ. Ολίσθησης</t>
  </si>
  <si>
    <t>ΕΝΕΡΓΕΣ Τιμές</t>
  </si>
  <si>
    <r>
      <t>Σεισμ. Συντελεστή k</t>
    </r>
    <r>
      <rPr>
        <b/>
        <vertAlign val="subscript"/>
        <sz val="10"/>
        <rFont val="Arial"/>
        <family val="2"/>
      </rPr>
      <t>hE</t>
    </r>
  </si>
  <si>
    <t>Ρεαλιστικά</t>
  </si>
  <si>
    <t>Συντηρητικά</t>
  </si>
  <si>
    <r>
      <t xml:space="preserve">Εισάγετε </t>
    </r>
    <r>
      <rPr>
        <b/>
        <sz val="10"/>
        <rFont val="Arial"/>
        <family val="2"/>
      </rPr>
      <t>χαρακτηρ. επιφάνειας ολίσθησης</t>
    </r>
    <r>
      <rPr>
        <sz val="10"/>
        <rFont val="Arial"/>
        <family val="0"/>
      </rPr>
      <t xml:space="preserve"> 10 έως 14 του </t>
    </r>
    <r>
      <rPr>
        <u val="single"/>
        <sz val="10"/>
        <rFont val="Arial"/>
        <family val="2"/>
      </rPr>
      <t>Πίνακα Γ</t>
    </r>
    <r>
      <rPr>
        <sz val="10"/>
        <rFont val="Arial"/>
        <family val="0"/>
      </rPr>
      <t xml:space="preserve">     (στα χρωματισμένα κελιά)</t>
    </r>
  </si>
  <si>
    <r>
      <t xml:space="preserve">Ελεγξτε το φυσικό νόημα των τιμών 10 έως 12 του </t>
    </r>
    <r>
      <rPr>
        <u val="single"/>
        <sz val="10"/>
        <rFont val="Arial"/>
        <family val="2"/>
      </rPr>
      <t>Πίνακα Γ</t>
    </r>
    <r>
      <rPr>
        <sz val="10"/>
        <rFont val="Arial"/>
        <family val="0"/>
      </rPr>
      <t>, αν εμφανίζεται "</t>
    </r>
    <r>
      <rPr>
        <sz val="10"/>
        <color indexed="10"/>
        <rFont val="Arial"/>
        <family val="2"/>
      </rPr>
      <t>Έλεγχος</t>
    </r>
    <r>
      <rPr>
        <sz val="10"/>
        <rFont val="Arial"/>
        <family val="0"/>
      </rPr>
      <t>" … δίπλα στο    Δεκτό      (π.χ. z/H&gt;2, t/H&gt;2, w/H&gt;4)</t>
    </r>
  </si>
  <si>
    <t>και η τιμή της khmax  για τη ζητούμενη επιφάνεια ολίσθησης</t>
  </si>
  <si>
    <r>
      <t>Στα χρωματισμένα κελιά του Πίνακα Δ δίνονται οι 2 τιμές των  k</t>
    </r>
    <r>
      <rPr>
        <vertAlign val="subscript"/>
        <sz val="10"/>
        <rFont val="Arial"/>
        <family val="2"/>
      </rPr>
      <t>hE</t>
    </r>
    <r>
      <rPr>
        <sz val="10"/>
        <rFont val="Arial"/>
        <family val="0"/>
      </rPr>
      <t xml:space="preserve"> (για συντηρητικό και ρεαλιστικό σχεδιασμό)</t>
    </r>
  </si>
  <si>
    <r>
      <t xml:space="preserve">Για την παραδοχή 8 στον </t>
    </r>
    <r>
      <rPr>
        <u val="single"/>
        <sz val="10"/>
        <rFont val="Arial"/>
        <family val="2"/>
      </rPr>
      <t>Πίνακα Β</t>
    </r>
    <r>
      <rPr>
        <sz val="10"/>
        <rFont val="Arial"/>
        <family val="0"/>
      </rPr>
      <t xml:space="preserve">, όπου εισάγεται εκτίμηση του λόγου </t>
    </r>
    <r>
      <rPr>
        <b/>
        <sz val="10"/>
        <rFont val="Arial"/>
        <family val="2"/>
      </rPr>
      <t>(Τ</t>
    </r>
    <r>
      <rPr>
        <b/>
        <vertAlign val="subscript"/>
        <sz val="10"/>
        <rFont val="Arial"/>
        <family val="2"/>
      </rPr>
      <t>οe</t>
    </r>
    <r>
      <rPr>
        <b/>
        <sz val="10"/>
        <rFont val="Arial"/>
        <family val="2"/>
      </rPr>
      <t>)</t>
    </r>
    <r>
      <rPr>
        <b/>
        <vertAlign val="subscript"/>
        <sz val="10"/>
        <rFont val="Arial"/>
        <family val="2"/>
      </rPr>
      <t>3D</t>
    </r>
    <r>
      <rPr>
        <b/>
        <sz val="10"/>
        <rFont val="Arial"/>
        <family val="2"/>
      </rPr>
      <t>/(T</t>
    </r>
    <r>
      <rPr>
        <b/>
        <vertAlign val="subscript"/>
        <sz val="10"/>
        <rFont val="Arial"/>
        <family val="2"/>
      </rPr>
      <t>oe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>,</t>
    </r>
    <r>
      <rPr>
        <sz val="10"/>
        <rFont val="Arial"/>
        <family val="0"/>
      </rPr>
      <t xml:space="preserve"> ως συνάρτηση (Gazetas 1987):</t>
    </r>
  </si>
  <si>
    <r>
      <t>Οδηγίες Χρήσης του φύλλου "</t>
    </r>
    <r>
      <rPr>
        <b/>
        <i/>
        <sz val="10"/>
        <rFont val="Arial"/>
        <family val="2"/>
      </rPr>
      <t>Υπολογισμοί</t>
    </r>
    <r>
      <rPr>
        <b/>
        <sz val="10"/>
        <rFont val="Arial"/>
        <family val="2"/>
      </rPr>
      <t>" που εκτελεί τη "</t>
    </r>
    <r>
      <rPr>
        <b/>
        <i/>
        <sz val="10"/>
        <rFont val="Arial"/>
        <family val="2"/>
      </rPr>
      <t>Μεθοδολογία</t>
    </r>
    <r>
      <rPr>
        <b/>
        <sz val="10"/>
        <rFont val="Arial"/>
        <family val="2"/>
      </rPr>
      <t>" των Papadimitriou et al. (2014)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</si>
</sst>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53">
    <font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Symbol"/>
      <family val="1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dashed"/>
      <bottom style="thick"/>
    </border>
    <border>
      <left>
        <color indexed="63"/>
      </left>
      <right style="dashed"/>
      <top style="dashed"/>
      <bottom style="thick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ck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ashed"/>
      <right>
        <color indexed="63"/>
      </right>
      <top style="dotted"/>
      <bottom style="thin"/>
    </border>
    <border>
      <left>
        <color indexed="63"/>
      </left>
      <right style="thick"/>
      <top style="dotted"/>
      <bottom style="thin"/>
    </border>
    <border>
      <left>
        <color indexed="63"/>
      </left>
      <right style="thick"/>
      <top style="dashed"/>
      <bottom>
        <color indexed="63"/>
      </bottom>
    </border>
    <border>
      <left style="dashed"/>
      <right>
        <color indexed="63"/>
      </right>
      <top style="dashed"/>
      <bottom style="thick"/>
    </border>
    <border>
      <left>
        <color indexed="63"/>
      </left>
      <right style="thick"/>
      <top style="dashed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3" fillId="33" borderId="14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Fill="1" applyAlignment="1">
      <alignment/>
    </xf>
    <xf numFmtId="0" fontId="6" fillId="0" borderId="12" xfId="0" applyFont="1" applyBorder="1" applyAlignment="1">
      <alignment/>
    </xf>
    <xf numFmtId="0" fontId="0" fillId="0" borderId="12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1" fontId="0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3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30" xfId="0" applyFont="1" applyFill="1" applyBorder="1" applyAlignment="1">
      <alignment/>
    </xf>
    <xf numFmtId="2" fontId="0" fillId="0" borderId="31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1" fillId="37" borderId="13" xfId="0" applyFont="1" applyFill="1" applyBorder="1" applyAlignment="1">
      <alignment/>
    </xf>
    <xf numFmtId="0" fontId="3" fillId="0" borderId="26" xfId="0" applyFont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/>
    </xf>
    <xf numFmtId="0" fontId="6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2" fontId="3" fillId="0" borderId="38" xfId="0" applyNumberFormat="1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0" borderId="26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50" fillId="0" borderId="39" xfId="0" applyFont="1" applyFill="1" applyBorder="1" applyAlignment="1">
      <alignment/>
    </xf>
    <xf numFmtId="2" fontId="50" fillId="0" borderId="40" xfId="0" applyNumberFormat="1" applyFont="1" applyBorder="1" applyAlignment="1">
      <alignment/>
    </xf>
    <xf numFmtId="0" fontId="3" fillId="0" borderId="28" xfId="0" applyFont="1" applyBorder="1" applyAlignment="1">
      <alignment horizontal="left"/>
    </xf>
    <xf numFmtId="0" fontId="0" fillId="0" borderId="0" xfId="0" applyFont="1" applyAlignment="1">
      <alignment/>
    </xf>
    <xf numFmtId="0" fontId="50" fillId="37" borderId="15" xfId="0" applyFont="1" applyFill="1" applyBorder="1" applyAlignment="1">
      <alignment/>
    </xf>
    <xf numFmtId="2" fontId="3" fillId="0" borderId="41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51" fillId="12" borderId="28" xfId="0" applyFont="1" applyFill="1" applyBorder="1" applyAlignment="1">
      <alignment horizontal="center" vertical="center"/>
    </xf>
    <xf numFmtId="176" fontId="52" fillId="12" borderId="29" xfId="0" applyNumberFormat="1" applyFont="1" applyFill="1" applyBorder="1" applyAlignment="1">
      <alignment horizontal="center" vertical="center"/>
    </xf>
    <xf numFmtId="176" fontId="51" fillId="12" borderId="42" xfId="0" applyNumberFormat="1" applyFont="1" applyFill="1" applyBorder="1" applyAlignment="1">
      <alignment horizontal="center"/>
    </xf>
    <xf numFmtId="176" fontId="52" fillId="12" borderId="43" xfId="0" applyNumberFormat="1" applyFont="1" applyFill="1" applyBorder="1" applyAlignment="1">
      <alignment horizontal="center"/>
    </xf>
    <xf numFmtId="176" fontId="3" fillId="12" borderId="42" xfId="0" applyNumberFormat="1" applyFont="1" applyFill="1" applyBorder="1" applyAlignment="1">
      <alignment horizontal="center"/>
    </xf>
    <xf numFmtId="176" fontId="3" fillId="12" borderId="32" xfId="0" applyNumberFormat="1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20</xdr:row>
      <xdr:rowOff>85725</xdr:rowOff>
    </xdr:from>
    <xdr:to>
      <xdr:col>6</xdr:col>
      <xdr:colOff>219075</xdr:colOff>
      <xdr:row>33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19475"/>
          <a:ext cx="30194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17</xdr:row>
      <xdr:rowOff>123825</xdr:rowOff>
    </xdr:from>
    <xdr:to>
      <xdr:col>14</xdr:col>
      <xdr:colOff>171450</xdr:colOff>
      <xdr:row>34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2971800"/>
          <a:ext cx="3819525" cy="2695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3" max="3" width="11.7109375" style="0" customWidth="1"/>
    <col min="5" max="5" width="7.421875" style="0" customWidth="1"/>
    <col min="7" max="7" width="10.00390625" style="0" customWidth="1"/>
    <col min="11" max="11" width="9.57421875" style="0" customWidth="1"/>
    <col min="12" max="12" width="7.7109375" style="0" customWidth="1"/>
    <col min="13" max="13" width="10.00390625" style="0" customWidth="1"/>
    <col min="14" max="14" width="11.28125" style="0" customWidth="1"/>
  </cols>
  <sheetData>
    <row r="1" spans="2:14" ht="12.75">
      <c r="B1" s="45" t="s">
        <v>31</v>
      </c>
      <c r="C1" s="1" t="s">
        <v>39</v>
      </c>
      <c r="F1" s="45" t="s">
        <v>32</v>
      </c>
      <c r="G1" s="1" t="s">
        <v>33</v>
      </c>
      <c r="I1" s="45" t="s">
        <v>36</v>
      </c>
      <c r="K1" s="1" t="s">
        <v>86</v>
      </c>
      <c r="L1" s="45" t="s">
        <v>29</v>
      </c>
      <c r="N1" s="1" t="s">
        <v>28</v>
      </c>
    </row>
    <row r="2" ht="13.5" thickBot="1"/>
    <row r="3" spans="2:14" s="1" customFormat="1" ht="13.5" thickTop="1">
      <c r="B3" s="27"/>
      <c r="C3" s="28" t="s">
        <v>34</v>
      </c>
      <c r="D3" s="28"/>
      <c r="E3" s="28"/>
      <c r="F3" s="28"/>
      <c r="G3" s="29"/>
      <c r="I3" s="27"/>
      <c r="J3" s="79" t="s">
        <v>21</v>
      </c>
      <c r="K3" s="28" t="s">
        <v>42</v>
      </c>
      <c r="L3" s="28"/>
      <c r="M3" s="28"/>
      <c r="N3" s="29"/>
    </row>
    <row r="4" spans="2:14" s="1" customFormat="1" ht="12.75">
      <c r="B4" s="18" t="s">
        <v>18</v>
      </c>
      <c r="C4" s="2"/>
      <c r="D4" s="2"/>
      <c r="E4" s="2"/>
      <c r="F4" s="2"/>
      <c r="G4" s="19"/>
      <c r="I4" s="30"/>
      <c r="J4" s="80"/>
      <c r="K4" s="31" t="s">
        <v>5</v>
      </c>
      <c r="L4" s="31"/>
      <c r="M4" s="31"/>
      <c r="N4" s="32"/>
    </row>
    <row r="5" spans="2:14" s="1" customFormat="1" ht="14.25" customHeight="1">
      <c r="B5" s="7" t="s">
        <v>40</v>
      </c>
      <c r="C5" s="3"/>
      <c r="D5" s="3"/>
      <c r="E5" s="3"/>
      <c r="F5" s="13">
        <v>68</v>
      </c>
      <c r="G5" s="10" t="s">
        <v>0</v>
      </c>
      <c r="I5" s="7" t="s">
        <v>74</v>
      </c>
      <c r="J5" s="5"/>
      <c r="K5" s="5"/>
      <c r="L5" s="5"/>
      <c r="M5" s="5"/>
      <c r="N5" s="8"/>
    </row>
    <row r="6" spans="2:14" ht="17.25" customHeight="1">
      <c r="B6" s="36" t="s">
        <v>54</v>
      </c>
      <c r="C6" s="4"/>
      <c r="D6" s="4"/>
      <c r="E6" s="4"/>
      <c r="F6" s="20">
        <v>311</v>
      </c>
      <c r="G6" s="21" t="s">
        <v>3</v>
      </c>
      <c r="I6" s="9" t="s">
        <v>46</v>
      </c>
      <c r="J6" s="3"/>
      <c r="K6" s="3"/>
      <c r="L6" s="46">
        <f>2.6*F5/E18</f>
        <v>0.5684949038149479</v>
      </c>
      <c r="M6" s="3" t="s">
        <v>2</v>
      </c>
      <c r="N6" s="100" t="str">
        <f>IF(F17=" Δεκτό",IF(E17=0,"(μέσω Vs)",IF(E17=1," (από σχέση)")))</f>
        <v> (από σχέση)</v>
      </c>
    </row>
    <row r="7" spans="2:14" ht="15" customHeight="1">
      <c r="B7" s="7" t="s">
        <v>16</v>
      </c>
      <c r="C7" s="5"/>
      <c r="D7" s="5"/>
      <c r="E7" s="5"/>
      <c r="F7" s="5"/>
      <c r="G7" s="8"/>
      <c r="I7" s="9" t="s">
        <v>45</v>
      </c>
      <c r="J7" s="3"/>
      <c r="K7" s="3"/>
      <c r="L7" s="47">
        <f>E20</f>
        <v>0.88</v>
      </c>
      <c r="M7" s="108" t="str">
        <f>F20</f>
        <v> Δεκτό</v>
      </c>
      <c r="N7" s="10"/>
    </row>
    <row r="8" spans="2:14" ht="14.25" customHeight="1">
      <c r="B8" s="7" t="s">
        <v>87</v>
      </c>
      <c r="C8" s="3"/>
      <c r="D8" s="3"/>
      <c r="E8" s="3"/>
      <c r="F8" s="13">
        <v>0.152</v>
      </c>
      <c r="G8" s="10" t="s">
        <v>1</v>
      </c>
      <c r="I8" s="40" t="s">
        <v>89</v>
      </c>
      <c r="J8" s="6"/>
      <c r="K8" s="6"/>
      <c r="L8" s="41">
        <f>IF(F20=" Δεκτό",L6*L7," Μη Δεκτό")</f>
        <v>0.5002755153571542</v>
      </c>
      <c r="M8" s="6" t="s">
        <v>2</v>
      </c>
      <c r="N8" s="10"/>
    </row>
    <row r="9" spans="2:14" ht="15.75">
      <c r="B9" s="7" t="s">
        <v>55</v>
      </c>
      <c r="C9" s="3"/>
      <c r="D9" s="3"/>
      <c r="E9" s="3"/>
      <c r="F9" s="13">
        <v>0.25</v>
      </c>
      <c r="G9" s="10" t="s">
        <v>2</v>
      </c>
      <c r="I9" s="40" t="s">
        <v>47</v>
      </c>
      <c r="J9" s="6"/>
      <c r="K9" s="6"/>
      <c r="L9" s="41">
        <f>IF(L8&lt;=F9,IF(F12&lt;=1500,L8*(1+1.76*(F12/1000)^0.25*L15^0.75),L8*(1+1.95*L15^0.75)),IF(F12&lt;=1500,L8*(1+1.76*(F12/1000)^0.25*L15^0.75*(L8/F9)^-0.8),L8*(1+1.95*L15^0.75*(L8/F9)^-0.8)))</f>
        <v>0.6364551077962375</v>
      </c>
      <c r="M9" s="6" t="s">
        <v>2</v>
      </c>
      <c r="N9" s="10"/>
    </row>
    <row r="10" spans="2:14" s="1" customFormat="1" ht="15.75">
      <c r="B10" s="18" t="s">
        <v>17</v>
      </c>
      <c r="C10" s="22"/>
      <c r="D10" s="22"/>
      <c r="E10" s="22"/>
      <c r="F10" s="22"/>
      <c r="G10" s="23"/>
      <c r="I10" s="40" t="s">
        <v>48</v>
      </c>
      <c r="J10" s="6"/>
      <c r="K10" s="6"/>
      <c r="L10" s="54">
        <f>IF(F20=" Δεκτό",1.3*F5*(1+F9/L9)," Μη Δεκτό")</f>
        <v>123.12358023258314</v>
      </c>
      <c r="M10" s="6" t="s">
        <v>0</v>
      </c>
      <c r="N10" s="10"/>
    </row>
    <row r="11" spans="2:14" ht="15.75">
      <c r="B11" s="7" t="s">
        <v>56</v>
      </c>
      <c r="C11" s="3"/>
      <c r="D11" s="3"/>
      <c r="E11" s="3"/>
      <c r="F11" s="13">
        <v>0</v>
      </c>
      <c r="G11" s="10" t="s">
        <v>0</v>
      </c>
      <c r="I11" s="18" t="s">
        <v>75</v>
      </c>
      <c r="J11" s="2"/>
      <c r="K11" s="2"/>
      <c r="L11" s="2"/>
      <c r="M11" s="2"/>
      <c r="N11" s="19"/>
    </row>
    <row r="12" spans="2:14" ht="16.5" thickBot="1">
      <c r="B12" s="37" t="s">
        <v>57</v>
      </c>
      <c r="C12" s="11"/>
      <c r="D12" s="11"/>
      <c r="E12" s="11"/>
      <c r="F12" s="14">
        <v>1500</v>
      </c>
      <c r="G12" s="12" t="s">
        <v>3</v>
      </c>
      <c r="I12" s="40" t="s">
        <v>6</v>
      </c>
      <c r="J12" s="6"/>
      <c r="K12" s="41">
        <f>4*F11/F12*(1+5330*(F12^-1.3)*(F8^1.04))^0.5</f>
        <v>0</v>
      </c>
      <c r="L12" s="6" t="s">
        <v>2</v>
      </c>
      <c r="M12" s="3"/>
      <c r="N12" s="10"/>
    </row>
    <row r="13" spans="9:14" ht="14.25" thickBot="1" thickTop="1">
      <c r="I13" s="18" t="s">
        <v>76</v>
      </c>
      <c r="J13" s="2"/>
      <c r="K13" s="2"/>
      <c r="L13" s="2"/>
      <c r="M13" s="2"/>
      <c r="N13" s="23"/>
    </row>
    <row r="14" spans="2:14" ht="13.5" thickTop="1">
      <c r="B14" s="27"/>
      <c r="C14" s="28" t="s">
        <v>35</v>
      </c>
      <c r="D14" s="28"/>
      <c r="E14" s="28"/>
      <c r="F14" s="28"/>
      <c r="G14" s="29"/>
      <c r="I14" s="49" t="s">
        <v>43</v>
      </c>
      <c r="J14" s="50"/>
      <c r="K14" s="51" t="s">
        <v>24</v>
      </c>
      <c r="L14" s="50"/>
      <c r="M14" s="51" t="s">
        <v>49</v>
      </c>
      <c r="N14" s="52"/>
    </row>
    <row r="15" spans="2:14" ht="14.25">
      <c r="B15" s="18" t="s">
        <v>99</v>
      </c>
      <c r="C15" s="2"/>
      <c r="D15" s="2"/>
      <c r="E15" s="2"/>
      <c r="F15" s="2"/>
      <c r="G15" s="19"/>
      <c r="I15" s="39" t="s">
        <v>14</v>
      </c>
      <c r="J15" s="3"/>
      <c r="K15" s="48" t="s">
        <v>4</v>
      </c>
      <c r="L15" s="41">
        <f>F8*(1+0.85*(F8^(-0.17))*((K12/F9)^2))/((1-(K12/F9)^2)^2+1.78*(K12/F9)^2)^0.5</f>
        <v>0.152</v>
      </c>
      <c r="M15" s="48" t="str">
        <f>IF(F11=0," = PGArock"," από απλ. σχέσεις")</f>
        <v> = PGArock</v>
      </c>
      <c r="N15" s="42"/>
    </row>
    <row r="16" spans="2:14" ht="15.75">
      <c r="B16" s="93" t="s">
        <v>94</v>
      </c>
      <c r="C16" s="92" t="s">
        <v>95</v>
      </c>
      <c r="D16" s="17" t="s">
        <v>52</v>
      </c>
      <c r="E16" s="53">
        <f>108.3*F5^0.25</f>
        <v>310.99663130410505</v>
      </c>
      <c r="F16" s="6" t="s">
        <v>3</v>
      </c>
      <c r="G16" s="10"/>
      <c r="I16" s="87" t="s">
        <v>15</v>
      </c>
      <c r="J16" s="88"/>
      <c r="K16" s="89" t="s">
        <v>88</v>
      </c>
      <c r="L16" s="90">
        <f>IF(L9=" Μη Δεκτό","Μη Δεκτό",IF(L9/F9&gt;=1.5,L15*N16*(2*L9/3/F9)^-0.7,IF(L9/F9&gt;=0.5,L15*N16,IF(L9/F9&lt;=0.5,1+(N16-1)*(2*L9/F9)))))</f>
        <v>0.34952018816845026</v>
      </c>
      <c r="M16" s="101" t="s">
        <v>101</v>
      </c>
      <c r="N16" s="102">
        <f>IF(2.7*(F12/1000)^0.52&gt;3.33,3.33,2.7*(F12/1000)^0.52)</f>
        <v>3.33</v>
      </c>
    </row>
    <row r="17" spans="2:14" ht="17.25" customHeight="1">
      <c r="B17" s="91" t="s">
        <v>58</v>
      </c>
      <c r="C17" s="92"/>
      <c r="D17" s="92"/>
      <c r="E17" s="94">
        <v>1</v>
      </c>
      <c r="F17" s="95" t="str">
        <f>IF(E17&lt;&gt;1,IF(E17&lt;&gt;0," Μη δεκτό"," Δεκτό")," Δεκτό")</f>
        <v> Δεκτό</v>
      </c>
      <c r="G17" s="10"/>
      <c r="I17" s="18" t="s">
        <v>73</v>
      </c>
      <c r="J17" s="2"/>
      <c r="K17" s="2"/>
      <c r="L17" s="2"/>
      <c r="M17" s="2"/>
      <c r="N17" s="23"/>
    </row>
    <row r="18" spans="2:14" ht="17.25" customHeight="1">
      <c r="B18" s="9" t="s">
        <v>51</v>
      </c>
      <c r="C18" s="3"/>
      <c r="D18" s="3"/>
      <c r="E18" s="99">
        <f>IF(F17=" Δεκτό",IF(E17=1,E16,F6)," Επιλέξτε 1 ή 0")</f>
        <v>310.99663130410505</v>
      </c>
      <c r="F18" s="99"/>
      <c r="G18" s="10"/>
      <c r="H18" s="9"/>
      <c r="I18" s="60" t="s">
        <v>70</v>
      </c>
      <c r="J18" s="61"/>
      <c r="K18" s="103" t="s">
        <v>96</v>
      </c>
      <c r="L18" s="61"/>
      <c r="M18" s="72" t="s">
        <v>102</v>
      </c>
      <c r="N18" s="65"/>
    </row>
    <row r="19" spans="2:14" ht="15.75">
      <c r="B19" s="18" t="s">
        <v>53</v>
      </c>
      <c r="C19" s="22"/>
      <c r="D19" s="22"/>
      <c r="E19" s="2"/>
      <c r="F19" s="22"/>
      <c r="G19" s="23"/>
      <c r="H19" s="9"/>
      <c r="I19" s="63" t="s">
        <v>72</v>
      </c>
      <c r="J19" s="69">
        <f>IF(F12&gt;=500,1,0.38+1.24*(F12/1000))</f>
        <v>1</v>
      </c>
      <c r="K19" s="96" t="s">
        <v>100</v>
      </c>
      <c r="L19" s="97">
        <f>K27</f>
        <v>0.3421083909762609</v>
      </c>
      <c r="M19" s="86" t="s">
        <v>97</v>
      </c>
      <c r="N19" s="106">
        <f>IF(K27=" Μη Δεκτό"," Μη Δεκτό",-9.4/LN(E22/100/(37*L20^2/(L19*9.81))))</f>
        <v>2.427261928464769</v>
      </c>
    </row>
    <row r="20" spans="2:14" ht="16.5" thickBot="1">
      <c r="B20" s="7" t="s">
        <v>59</v>
      </c>
      <c r="C20" s="3"/>
      <c r="D20" s="3"/>
      <c r="E20" s="55">
        <v>0.88</v>
      </c>
      <c r="F20" s="25" t="str">
        <f>IF(E20&lt;=1,IF(E20&lt;0.5," Μη δεκτό"," Δεκτό")," Μη Δεκτό")</f>
        <v> Δεκτό</v>
      </c>
      <c r="G20" s="10"/>
      <c r="I20" s="64" t="s">
        <v>71</v>
      </c>
      <c r="J20" s="70">
        <f>IF(E27/E26&gt;0.14,1,0.91)</f>
        <v>1</v>
      </c>
      <c r="K20" s="62" t="s">
        <v>90</v>
      </c>
      <c r="L20" s="98">
        <f>IF(L16=" Μη Δεκτό"," Μη Δεκτό",IF(J27=" Δεκτό",L19*9.81*0.071*(1+1.48*0.5*(L9+F9))*I27^0.12," Μη Δεκτό"))</f>
        <v>0.2953054751901746</v>
      </c>
      <c r="M20" s="66" t="s">
        <v>98</v>
      </c>
      <c r="N20" s="107">
        <f>IF(K27=" Μη Δεκτό"," Μη Δεκτό",-8/LN(E22/100/(90*L20^2/(L19*9.81))))</f>
        <v>1.680118760471177</v>
      </c>
    </row>
    <row r="21" spans="1:7" ht="15.75" thickBot="1" thickTop="1">
      <c r="A21" s="6"/>
      <c r="B21" s="18" t="s">
        <v>61</v>
      </c>
      <c r="C21" s="22"/>
      <c r="D21" s="22"/>
      <c r="E21" s="2"/>
      <c r="F21" s="22"/>
      <c r="G21" s="23"/>
    </row>
    <row r="22" spans="2:14" ht="17.25" thickBot="1" thickTop="1">
      <c r="B22" s="37" t="s">
        <v>62</v>
      </c>
      <c r="C22" s="11"/>
      <c r="D22" s="11"/>
      <c r="E22" s="24">
        <v>2</v>
      </c>
      <c r="F22" s="26" t="str">
        <f>IF(E22&lt;0," Μη δεκτό"," Δεκτό")</f>
        <v> Δεκτό</v>
      </c>
      <c r="G22" s="12"/>
      <c r="I22" s="27"/>
      <c r="J22" s="79" t="s">
        <v>79</v>
      </c>
      <c r="K22" s="28" t="s">
        <v>41</v>
      </c>
      <c r="L22" s="28"/>
      <c r="M22" s="28"/>
      <c r="N22" s="29"/>
    </row>
    <row r="23" spans="9:14" ht="13.5" thickTop="1">
      <c r="I23" s="30"/>
      <c r="J23" s="81"/>
      <c r="K23" s="31" t="s">
        <v>22</v>
      </c>
      <c r="L23" s="31"/>
      <c r="M23" s="31"/>
      <c r="N23" s="32"/>
    </row>
    <row r="24" spans="2:14" ht="12.75">
      <c r="B24" s="56" t="s">
        <v>63</v>
      </c>
      <c r="C24" s="56"/>
      <c r="D24" s="56"/>
      <c r="E24" s="56"/>
      <c r="F24" s="56"/>
      <c r="G24" s="57"/>
      <c r="I24" s="82" t="s">
        <v>26</v>
      </c>
      <c r="J24" s="83"/>
      <c r="K24" s="84" t="s">
        <v>44</v>
      </c>
      <c r="L24" s="83"/>
      <c r="M24" s="84" t="s">
        <v>103</v>
      </c>
      <c r="N24" s="85"/>
    </row>
    <row r="25" spans="2:14" ht="14.25">
      <c r="B25" s="7" t="s">
        <v>64</v>
      </c>
      <c r="C25" s="3"/>
      <c r="D25" s="3"/>
      <c r="E25" s="55">
        <v>11</v>
      </c>
      <c r="F25" s="25" t="str">
        <f>IF(E25&lt;=0," Μη δεκτό"," Δεκτό")</f>
        <v> Δεκτό</v>
      </c>
      <c r="G25" s="71" t="str">
        <f>IF(E25/F5&gt;2,"Έλεγχος"," ")</f>
        <v> </v>
      </c>
      <c r="I25" s="73" t="s">
        <v>25</v>
      </c>
      <c r="J25" s="74"/>
      <c r="K25" s="75" t="s">
        <v>27</v>
      </c>
      <c r="L25" s="74"/>
      <c r="M25" s="75" t="s">
        <v>104</v>
      </c>
      <c r="N25" s="76"/>
    </row>
    <row r="26" spans="2:14" ht="14.25">
      <c r="B26" s="7" t="s">
        <v>65</v>
      </c>
      <c r="C26" s="3"/>
      <c r="D26" s="3"/>
      <c r="E26" s="55">
        <v>7</v>
      </c>
      <c r="F26" s="25" t="str">
        <f>IF(E26&lt;=0," Μη δεκτό"," Δεκτό")</f>
        <v> Δεκτό</v>
      </c>
      <c r="G26" s="71" t="str">
        <f>IF(E26/F5&gt;4,"Έλεγχος"," ")</f>
        <v> </v>
      </c>
      <c r="I26" s="43" t="s">
        <v>69</v>
      </c>
      <c r="J26" s="44" t="s">
        <v>84</v>
      </c>
      <c r="K26" s="77" t="s">
        <v>91</v>
      </c>
      <c r="L26" s="78"/>
      <c r="M26" s="109" t="s">
        <v>105</v>
      </c>
      <c r="N26" s="110">
        <f>IF(K27&lt;&gt;" Μη Δεκτό",K27/N19," Μη Δεκτό")</f>
        <v>0.14094415891598594</v>
      </c>
    </row>
    <row r="27" spans="2:14" ht="13.5" thickBot="1">
      <c r="B27" s="7" t="s">
        <v>66</v>
      </c>
      <c r="C27" s="3"/>
      <c r="D27" s="3"/>
      <c r="E27" s="55">
        <v>40</v>
      </c>
      <c r="F27" s="25" t="str">
        <f>IF(E27&lt;=0," Μη δεκτό"," Δεκτό")</f>
        <v> Δεκτό</v>
      </c>
      <c r="G27" s="71" t="str">
        <f>IF(E27/F5&gt;2,"Έλεγχος"," ")</f>
        <v> </v>
      </c>
      <c r="I27" s="67">
        <f>E25/L10</f>
        <v>0.08934113172489591</v>
      </c>
      <c r="J27" s="68" t="str">
        <f>IF(G33="Όλα Δεκτά"," Δεκτό"," Μη Δεκτό")</f>
        <v> Δεκτό</v>
      </c>
      <c r="K27" s="113">
        <f>IF(L16&lt;&gt;" Μη Δεκτό",IF(J27=" Δεκτό",IF(E30-1.18*E33*J19*J20*I27&gt;=1-0.65*E33*J19*J20,IF(E30-1.18*E33*J19*J20*I27&lt;=1,L16*(E30-1.18*E33*J19*J20*I27),L16),L16*(1-0.65*E33*J19*J20))," Μη Δεκτό")," Μη Δεκτό")</f>
        <v>0.3421083909762609</v>
      </c>
      <c r="L27" s="114"/>
      <c r="M27" s="111" t="s">
        <v>106</v>
      </c>
      <c r="N27" s="112">
        <f>IF(K27&lt;&gt;" Μη Δεκτό",K27/N20," Μη Δεκτό")</f>
        <v>0.20362155284803743</v>
      </c>
    </row>
    <row r="28" spans="2:7" ht="13.5" thickTop="1">
      <c r="B28" s="18" t="s">
        <v>92</v>
      </c>
      <c r="C28" s="2"/>
      <c r="D28" s="2"/>
      <c r="E28" s="2"/>
      <c r="F28" s="2"/>
      <c r="G28" s="23"/>
    </row>
    <row r="29" spans="2:7" ht="12.75">
      <c r="B29" s="7" t="s">
        <v>67</v>
      </c>
      <c r="C29" s="3"/>
      <c r="D29" s="3"/>
      <c r="E29" s="15">
        <v>1</v>
      </c>
      <c r="F29" s="25" t="str">
        <f>IF(E29&lt;&gt;1,IF(E29&lt;&gt;0," Μη δεκτό"," Δεκτό")," Δεκτό")</f>
        <v> Δεκτό</v>
      </c>
      <c r="G29" s="10"/>
    </row>
    <row r="30" spans="2:7" ht="15.75">
      <c r="B30" s="9" t="s">
        <v>50</v>
      </c>
      <c r="C30" s="3"/>
      <c r="D30" s="3"/>
      <c r="E30" s="16">
        <f>IF(F29=" Δεκτό",IF(E29=1,1.08,1)," Επιλέξτε 1 ή 0")</f>
        <v>1.08</v>
      </c>
      <c r="F30" s="6"/>
      <c r="G30" s="10"/>
    </row>
    <row r="31" spans="2:7" ht="12.75">
      <c r="B31" s="18" t="s">
        <v>93</v>
      </c>
      <c r="C31" s="2"/>
      <c r="D31" s="2"/>
      <c r="E31" s="2"/>
      <c r="F31" s="2"/>
      <c r="G31" s="23"/>
    </row>
    <row r="32" spans="2:7" ht="12.75">
      <c r="B32" s="7" t="s">
        <v>68</v>
      </c>
      <c r="C32" s="3"/>
      <c r="D32" s="3"/>
      <c r="E32" s="13">
        <v>1</v>
      </c>
      <c r="F32" s="25" t="str">
        <f>IF(E32&lt;&gt;1,IF(E32&lt;&gt;0," Μη δεκτό"," Δεκτό")," Δεκτό")</f>
        <v> Δεκτό</v>
      </c>
      <c r="G32" s="10"/>
    </row>
    <row r="33" spans="2:7" ht="16.5" thickBot="1">
      <c r="B33" s="58" t="s">
        <v>60</v>
      </c>
      <c r="C33" s="11"/>
      <c r="D33" s="11"/>
      <c r="E33" s="59">
        <f>IF(F32=" Δεκτό",IF(E32=1,0.96,1)," Επιλέξτε 1 ή 0")</f>
        <v>0.96</v>
      </c>
      <c r="F33" s="11"/>
      <c r="G33" s="105" t="str">
        <f>IF(F25=" Δεκτό",IF(F26=" Δεκτό",IF(F27=" Δεκτό",IF(F29=" Δεκτό",IF(F32=" Δεκτό","Όλα Δεκτά")," Μη Δεκτά")," Μη Δεκτά")," Μη Δεκτά")," Μη Δεκτά")</f>
        <v>Όλα Δεκτά</v>
      </c>
    </row>
    <row r="34" ht="13.5" thickTop="1"/>
  </sheetData>
  <sheetProtection/>
  <mergeCells count="11">
    <mergeCell ref="E18:F18"/>
    <mergeCell ref="J3:J4"/>
    <mergeCell ref="J22:J23"/>
    <mergeCell ref="I24:J24"/>
    <mergeCell ref="K24:L24"/>
    <mergeCell ref="M24:N24"/>
    <mergeCell ref="K27:L27"/>
    <mergeCell ref="I25:J25"/>
    <mergeCell ref="K25:L25"/>
    <mergeCell ref="M25:N25"/>
    <mergeCell ref="K26:L26"/>
  </mergeCells>
  <printOptions/>
  <pageMargins left="0.3937007874015748" right="0.3937007874015748" top="0.7874015748031497" bottom="0.7874015748031497" header="0.3937007874015748" footer="0.393700787401574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8515625" style="0" customWidth="1"/>
    <col min="3" max="3" width="11.57421875" style="0" customWidth="1"/>
    <col min="4" max="4" width="7.57421875" style="0" customWidth="1"/>
    <col min="5" max="5" width="7.421875" style="0" customWidth="1"/>
    <col min="7" max="7" width="6.00390625" style="0" customWidth="1"/>
    <col min="8" max="8" width="8.00390625" style="0" customWidth="1"/>
    <col min="11" max="11" width="6.00390625" style="0" customWidth="1"/>
    <col min="12" max="12" width="7.28125" style="0" customWidth="1"/>
  </cols>
  <sheetData>
    <row r="1" ht="12.75">
      <c r="B1" s="1" t="s">
        <v>112</v>
      </c>
    </row>
    <row r="2" ht="12.75">
      <c r="B2" s="1"/>
    </row>
    <row r="3" spans="1:11" ht="12.75">
      <c r="A3" s="1" t="s">
        <v>8</v>
      </c>
      <c r="B3" t="s">
        <v>77</v>
      </c>
      <c r="G3" s="38"/>
      <c r="H3" s="38"/>
      <c r="I3" s="33"/>
      <c r="J3" s="33"/>
      <c r="K3" s="33"/>
    </row>
    <row r="4" spans="1:11" ht="12.75">
      <c r="A4" s="1" t="s">
        <v>9</v>
      </c>
      <c r="B4" t="s">
        <v>78</v>
      </c>
      <c r="H4" s="38"/>
      <c r="I4" s="33"/>
      <c r="J4" s="33"/>
      <c r="K4" s="33"/>
    </row>
    <row r="5" spans="1:11" ht="12.75">
      <c r="A5" s="1" t="s">
        <v>10</v>
      </c>
      <c r="B5" s="104" t="s">
        <v>107</v>
      </c>
      <c r="H5" s="38"/>
      <c r="I5" s="33"/>
      <c r="J5" s="33"/>
      <c r="K5" s="33"/>
    </row>
    <row r="6" spans="1:12" ht="12.75">
      <c r="A6" s="1" t="s">
        <v>11</v>
      </c>
      <c r="B6" t="s">
        <v>80</v>
      </c>
      <c r="E6" s="34"/>
      <c r="H6" s="38"/>
      <c r="I6" s="38"/>
      <c r="J6" s="38"/>
      <c r="K6" s="38"/>
      <c r="L6" s="38"/>
    </row>
    <row r="7" spans="1:12" ht="12.75">
      <c r="A7" s="1"/>
      <c r="B7" t="s">
        <v>81</v>
      </c>
      <c r="E7" s="38"/>
      <c r="H7" s="38"/>
      <c r="I7" s="38"/>
      <c r="J7" s="38"/>
      <c r="K7" s="38"/>
      <c r="L7" s="38"/>
    </row>
    <row r="8" spans="1:13" ht="12.75">
      <c r="A8" s="1" t="s">
        <v>19</v>
      </c>
      <c r="B8" s="104" t="s">
        <v>108</v>
      </c>
      <c r="E8" s="38"/>
      <c r="H8" s="38"/>
      <c r="I8" s="38"/>
      <c r="J8" s="38"/>
      <c r="K8" s="38"/>
      <c r="L8" s="34"/>
      <c r="M8" s="38"/>
    </row>
    <row r="9" spans="1:8" ht="15.75">
      <c r="A9" s="1" t="s">
        <v>20</v>
      </c>
      <c r="B9" t="s">
        <v>82</v>
      </c>
      <c r="H9" s="38"/>
    </row>
    <row r="10" spans="1:5" ht="12.75">
      <c r="A10" s="1"/>
      <c r="B10" s="38" t="s">
        <v>83</v>
      </c>
      <c r="C10" s="38"/>
      <c r="D10" s="38"/>
      <c r="E10" s="38"/>
    </row>
    <row r="11" spans="1:12" ht="15.75">
      <c r="A11" s="1" t="s">
        <v>23</v>
      </c>
      <c r="B11" s="115" t="s">
        <v>110</v>
      </c>
      <c r="C11" s="35"/>
      <c r="E11" s="38"/>
      <c r="H11" s="38"/>
      <c r="I11" s="38"/>
      <c r="J11" s="38"/>
      <c r="K11" s="38"/>
      <c r="L11" s="38"/>
    </row>
    <row r="12" spans="1:12" ht="12.75">
      <c r="A12" s="1"/>
      <c r="B12" s="116" t="s">
        <v>109</v>
      </c>
      <c r="C12" s="38"/>
      <c r="E12" s="38"/>
      <c r="H12" s="38"/>
      <c r="I12" s="38"/>
      <c r="J12" s="38"/>
      <c r="K12" s="38"/>
      <c r="L12" s="38"/>
    </row>
    <row r="13" spans="1:12" ht="12.75">
      <c r="A13" s="1" t="s">
        <v>30</v>
      </c>
      <c r="B13" t="s">
        <v>37</v>
      </c>
      <c r="E13" s="38"/>
      <c r="H13" s="38"/>
      <c r="I13" s="38"/>
      <c r="J13" s="38"/>
      <c r="K13" s="38"/>
      <c r="L13" s="38"/>
    </row>
    <row r="14" spans="1:12" ht="12.75">
      <c r="A14" s="1"/>
      <c r="B14" t="s">
        <v>38</v>
      </c>
      <c r="E14" s="38"/>
      <c r="H14" s="38"/>
      <c r="I14" s="38"/>
      <c r="J14" s="38"/>
      <c r="K14" s="38"/>
      <c r="L14" s="38"/>
    </row>
    <row r="15" spans="1:12" ht="12.75">
      <c r="A15" s="1"/>
      <c r="E15" s="38"/>
      <c r="H15" s="38"/>
      <c r="I15" s="38"/>
      <c r="J15" s="38"/>
      <c r="K15" s="38"/>
      <c r="L15" s="38"/>
    </row>
    <row r="16" ht="12.75">
      <c r="B16" s="1" t="s">
        <v>85</v>
      </c>
    </row>
    <row r="17" spans="1:2" ht="14.25">
      <c r="A17" s="1">
        <v>1</v>
      </c>
      <c r="B17" s="104" t="s">
        <v>111</v>
      </c>
    </row>
    <row r="18" ht="12.75">
      <c r="B18" t="s">
        <v>7</v>
      </c>
    </row>
    <row r="19" ht="12.75">
      <c r="B19" t="s">
        <v>13</v>
      </c>
    </row>
    <row r="20" ht="12.75">
      <c r="B20" t="s">
        <v>12</v>
      </c>
    </row>
    <row r="21" spans="2:4" ht="12.75">
      <c r="B21" s="3"/>
      <c r="C21" s="3"/>
      <c r="D21" s="3"/>
    </row>
    <row r="22" spans="2:4" ht="12.75">
      <c r="B22" s="3"/>
      <c r="D22" s="3"/>
    </row>
    <row r="23" spans="2:4" ht="12.75">
      <c r="B23" s="3"/>
      <c r="C23" s="3"/>
      <c r="D23" s="3"/>
    </row>
    <row r="35" ht="12.75">
      <c r="A35" s="1"/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Achilleas Papadimitriou</dc:creator>
  <cp:keywords/>
  <dc:description/>
  <cp:lastModifiedBy>Achilleas</cp:lastModifiedBy>
  <cp:lastPrinted>2013-11-05T19:07:03Z</cp:lastPrinted>
  <dcterms:created xsi:type="dcterms:W3CDTF">2006-12-05T15:52:43Z</dcterms:created>
  <dcterms:modified xsi:type="dcterms:W3CDTF">2013-11-05T19:24:23Z</dcterms:modified>
  <cp:category/>
  <cp:version/>
  <cp:contentType/>
  <cp:contentStatus/>
</cp:coreProperties>
</file>